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</sheets>
  <definedNames>
    <definedName name="_xlnm.Print_Area" localSheetId="0">'Лист1'!$A$5:$O$39</definedName>
  </definedNames>
  <calcPr fullCalcOnLoad="1"/>
</workbook>
</file>

<file path=xl/sharedStrings.xml><?xml version="1.0" encoding="utf-8"?>
<sst xmlns="http://schemas.openxmlformats.org/spreadsheetml/2006/main" count="99" uniqueCount="92">
  <si>
    <t>КП</t>
  </si>
  <si>
    <t>вид КП</t>
  </si>
  <si>
    <t>п у н к т ы</t>
  </si>
  <si>
    <t>продолжение движения</t>
  </si>
  <si>
    <t>километры</t>
  </si>
  <si>
    <t>время открытия КП</t>
  </si>
  <si>
    <t>время закрытия КП</t>
  </si>
  <si>
    <t>между пункт.</t>
  </si>
  <si>
    <t>после КП</t>
  </si>
  <si>
    <t>всего</t>
  </si>
  <si>
    <t>(правила BRM)</t>
  </si>
  <si>
    <t>(реально)</t>
  </si>
  <si>
    <t>старт</t>
  </si>
  <si>
    <t>судья</t>
  </si>
  <si>
    <t>Старт</t>
  </si>
  <si>
    <t>График прохождения маршрута</t>
  </si>
  <si>
    <t>Примечания:</t>
  </si>
  <si>
    <t>Виды КП:</t>
  </si>
  <si>
    <t>1.</t>
  </si>
  <si>
    <t>судья - судейский контроль (запись судьёй времени прохождения пункта в маршрутном листе)</t>
  </si>
  <si>
    <t>2.</t>
  </si>
  <si>
    <t>Выезд на A130</t>
  </si>
  <si>
    <t>Ляскеля</t>
  </si>
  <si>
    <t>Сортавала, центр</t>
  </si>
  <si>
    <t>Шоссе А130 плавно перетекает в A129</t>
  </si>
  <si>
    <t>Лахденпохья</t>
  </si>
  <si>
    <t>прямо по шоссе А129</t>
  </si>
  <si>
    <t>Питкяранта</t>
  </si>
  <si>
    <t xml:space="preserve"> прямо по шоссе A130</t>
  </si>
  <si>
    <t>Олонец</t>
  </si>
  <si>
    <t>п/л - палаточный лагерь с возможностью поспать</t>
  </si>
  <si>
    <t>Время прохождения маршрута:</t>
  </si>
  <si>
    <t>минимальное (правила BRM) вычисляется исходя из скорости прохождения всего маршрута темпом 34/32/30/28/26 км/ч на участках 0-200-400-600-1000-1200 км.</t>
  </si>
  <si>
    <t>3.</t>
  </si>
  <si>
    <t>максимальное (правила BRM и реально) вычисляется исходя из скорости 15 км/ч на первых 600 км, темпа прохождения 400 км за 35 часов на промежутке 600-1000 км, далее - темпа прохождения 200 км за 15 часов.</t>
  </si>
  <si>
    <t>минимальное (реально) вычисляется исходя из темпа прохождения темпом 34/30/25 км/ч на участках 0-200-300-400 км, далее - 20 км/ч.</t>
  </si>
  <si>
    <t xml:space="preserve">прямо, затем по указателям Мурманск, М18 на авто/жд мост через Свирь. </t>
  </si>
  <si>
    <t xml:space="preserve"> прямо по M18 (Олонец, Мурманск)</t>
  </si>
  <si>
    <t>Отвилка на Олонец</t>
  </si>
  <si>
    <t>налево по указателю на Олонец</t>
  </si>
  <si>
    <t>прямо по шоссе А130</t>
  </si>
  <si>
    <t xml:space="preserve"> прямо по шоссе А130</t>
  </si>
  <si>
    <t>направо к Финской границе</t>
  </si>
  <si>
    <t>Видлица</t>
  </si>
  <si>
    <t>прямо к Финской границе</t>
  </si>
  <si>
    <t>чек</t>
  </si>
  <si>
    <t>разворот обратно</t>
  </si>
  <si>
    <t>направо на Сортавалу</t>
  </si>
  <si>
    <t>Куркиеки</t>
  </si>
  <si>
    <t>Хийтола</t>
  </si>
  <si>
    <t>По шоссе А129 налево, асфальт через 20 км</t>
  </si>
  <si>
    <t>Поворот на Алхо</t>
  </si>
  <si>
    <t>Гостиничный дом "Алхо"</t>
  </si>
  <si>
    <t>после КП выезд обратно к A129</t>
  </si>
  <si>
    <t>выезд на A129</t>
  </si>
  <si>
    <t>направо на СПб</t>
  </si>
  <si>
    <t>Поворот на Кузнечное</t>
  </si>
  <si>
    <t>Приозерск</t>
  </si>
  <si>
    <t>прямо через город по A129</t>
  </si>
  <si>
    <t>Лосево</t>
  </si>
  <si>
    <t>Прямо по A129 на СПБ</t>
  </si>
  <si>
    <t>Поворот на Мичуринское</t>
  </si>
  <si>
    <t>Мичуринское</t>
  </si>
  <si>
    <t>прямо</t>
  </si>
  <si>
    <t>Поворот на Подгорье</t>
  </si>
  <si>
    <t>левее на Подгорье</t>
  </si>
  <si>
    <t>Поворот на Поляны</t>
  </si>
  <si>
    <t>Направо по указателю "Поляны-26"</t>
  </si>
  <si>
    <t xml:space="preserve">проезд под трассой Скандинавия </t>
  </si>
  <si>
    <t>прямо на Рощино</t>
  </si>
  <si>
    <t>Поворот на Горьковское</t>
  </si>
  <si>
    <t>Яковлево</t>
  </si>
  <si>
    <t>Поворот направо сразу после большого спуска</t>
  </si>
  <si>
    <t>Финиш, Парковая 21</t>
  </si>
  <si>
    <t>Фин</t>
  </si>
  <si>
    <t>авто/жд мост через Свирь</t>
  </si>
  <si>
    <t>берег Ладоги, 52 км</t>
  </si>
  <si>
    <t>налево через мост по указателю на Сортавалу, далее по шоссе A130</t>
  </si>
  <si>
    <t xml:space="preserve"> после КП прямо по шоссе A130</t>
  </si>
  <si>
    <t>Поворот на Вяртсиля</t>
  </si>
  <si>
    <t>справа водопадик</t>
  </si>
  <si>
    <t xml:space="preserve">Пуйккола, кафе "Странник" </t>
  </si>
  <si>
    <t>Незадолго до деревни начнется грейдер. Прямо по шоссе А129</t>
  </si>
  <si>
    <t>Лодейное Поле, ж/д вокзал</t>
  </si>
  <si>
    <t xml:space="preserve">После окончания внутридеревенского асфальта в дер.Куркиеки поворот направо </t>
  </si>
  <si>
    <t>Через 300 метров после того, как проедете под ж/д мостом, направо по указателю на Мичуринское.</t>
  </si>
  <si>
    <t>Подгорье, Старо-Выборгское шоссе</t>
  </si>
  <si>
    <t>На T-образном повороте налево на СПб</t>
  </si>
  <si>
    <t>спальн.- находится в гостинице</t>
  </si>
  <si>
    <t>п/л</t>
  </si>
  <si>
    <t>спальн.</t>
  </si>
  <si>
    <t>Направо по улице Дачной, через 800 метров перед горкой налево на ул.Парковую 200 метров, налево вглубь 50 метров, правый дом.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</si>
</sst>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"/>
    <numFmt numFmtId="165" formatCode="_-* #,##0_р_у_б_._-;\-* #,##0_р_у_б_._-;_-* &quot;-&quot;_р_у_б_._-;_-@_-"/>
    <numFmt numFmtId="166" formatCode="d\ mmmm\,\ yyyy"/>
    <numFmt numFmtId="167" formatCode="[$-FC19]d\ mmmm\ yyyy\ &quot;г.&quot;"/>
    <numFmt numFmtId="168" formatCode="d/m;@"/>
    <numFmt numFmtId="169" formatCode="_-* \К\П\ ##0_р_у_б_._-;\-* #,##0_р_у_б_._-;_-* &quot;-&quot;_р_у_б_._-;_-@_-"/>
    <numFmt numFmtId="170" formatCode="\-* \К\П\ ;\-* #,##0_р_у_б_._-;_-* &quot;-&quot;_р_у_б_._-;_-@_-"/>
    <numFmt numFmtId="171" formatCode="* \К\П\ ;\-* #,##0_р_у_б_._-;_-* &quot;-&quot;_р_у_б_._-;_-@_-"/>
    <numFmt numFmtId="172" formatCode="dd/mm/yy\ h:mm;@"/>
    <numFmt numFmtId="173" formatCode="[$-419]d\ mmm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2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4"/>
      <color indexed="12"/>
      <name val="Arial Cyr"/>
      <family val="2"/>
    </font>
    <font>
      <sz val="11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0" borderId="2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20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22" fontId="7" fillId="0" borderId="0" xfId="0" applyNumberFormat="1" applyFont="1" applyAlignment="1">
      <alignment horizontal="center"/>
    </xf>
    <xf numFmtId="0" fontId="6" fillId="0" borderId="1" xfId="0" applyFont="1" applyBorder="1" applyAlignment="1">
      <alignment/>
    </xf>
    <xf numFmtId="20" fontId="9" fillId="0" borderId="1" xfId="0" applyNumberFormat="1" applyFont="1" applyBorder="1" applyAlignment="1">
      <alignment horizontal="right"/>
    </xf>
    <xf numFmtId="171" fontId="4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distributed"/>
    </xf>
    <xf numFmtId="0" fontId="0" fillId="0" borderId="1" xfId="0" applyBorder="1" applyAlignment="1">
      <alignment horizontal="center" vertical="distributed"/>
    </xf>
    <xf numFmtId="0" fontId="4" fillId="0" borderId="1" xfId="0" applyFont="1" applyBorder="1" applyAlignment="1">
      <alignment horizontal="center" vertical="distributed"/>
    </xf>
    <xf numFmtId="0" fontId="6" fillId="0" borderId="1" xfId="0" applyFont="1" applyBorder="1" applyAlignment="1">
      <alignment horizontal="center" vertical="distributed"/>
    </xf>
    <xf numFmtId="173" fontId="9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distributed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distributed"/>
    </xf>
    <xf numFmtId="20" fontId="0" fillId="0" borderId="1" xfId="0" applyNumberFormat="1" applyFont="1" applyBorder="1" applyAlignment="1">
      <alignment horizontal="right"/>
    </xf>
    <xf numFmtId="20" fontId="0" fillId="0" borderId="1" xfId="0" applyNumberFormat="1" applyFont="1" applyBorder="1" applyAlignment="1">
      <alignment horizontal="right"/>
    </xf>
    <xf numFmtId="17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173" fontId="0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distributed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6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7"/>
  <sheetViews>
    <sheetView tabSelected="1" workbookViewId="0" topLeftCell="A28">
      <selection activeCell="F36" sqref="F36"/>
    </sheetView>
  </sheetViews>
  <sheetFormatPr defaultColWidth="9.00390625" defaultRowHeight="12.75"/>
  <cols>
    <col min="1" max="1" width="2.75390625" style="7" customWidth="1"/>
    <col min="2" max="2" width="4.75390625" style="8" customWidth="1"/>
    <col min="3" max="3" width="7.25390625" style="8" customWidth="1"/>
    <col min="4" max="4" width="6.75390625" style="8" customWidth="1"/>
    <col min="5" max="5" width="31.625" style="12" customWidth="1"/>
    <col min="6" max="6" width="45.75390625" style="10" customWidth="1"/>
    <col min="7" max="8" width="7.75390625" style="11" customWidth="1"/>
    <col min="9" max="9" width="7.00390625" style="12" customWidth="1"/>
    <col min="10" max="10" width="7.25390625" style="9" customWidth="1"/>
    <col min="11" max="11" width="7.625" style="9" customWidth="1"/>
    <col min="12" max="12" width="7.375" style="9" customWidth="1"/>
    <col min="13" max="13" width="7.00390625" style="9" customWidth="1"/>
    <col min="14" max="14" width="5.75390625" style="9" customWidth="1"/>
    <col min="15" max="15" width="7.25390625" style="9" customWidth="1"/>
    <col min="16" max="16384" width="9.125" style="9" customWidth="1"/>
  </cols>
  <sheetData>
    <row r="1" spans="3:15" ht="18">
      <c r="C1" s="13" t="str">
        <f>"Марафон Вокруг Ладоги 2007"</f>
        <v>Марафон Вокруг Ладоги 2007</v>
      </c>
      <c r="E1" s="9"/>
      <c r="I1" s="14"/>
      <c r="J1" s="15"/>
      <c r="K1" s="15"/>
      <c r="L1" s="15"/>
      <c r="M1" s="15"/>
      <c r="N1" s="15"/>
      <c r="O1" s="15"/>
    </row>
    <row r="2" spans="1:9" s="20" customFormat="1" ht="18">
      <c r="A2" s="17"/>
      <c r="B2" s="18"/>
      <c r="D2" s="18"/>
      <c r="E2" s="13" t="s">
        <v>14</v>
      </c>
      <c r="F2" s="35">
        <v>39256</v>
      </c>
      <c r="G2" s="19"/>
      <c r="H2" s="19"/>
      <c r="I2" s="18"/>
    </row>
    <row r="3" ht="14.25">
      <c r="E3" s="21" t="s">
        <v>15</v>
      </c>
    </row>
    <row r="4" ht="15" thickBot="1">
      <c r="E4" s="21"/>
    </row>
    <row r="5" spans="1:15" s="23" customFormat="1" ht="14.25" customHeight="1">
      <c r="A5" s="22"/>
      <c r="B5" s="86" t="s">
        <v>0</v>
      </c>
      <c r="C5" s="87"/>
      <c r="D5" s="90" t="s">
        <v>1</v>
      </c>
      <c r="E5" s="92" t="s">
        <v>2</v>
      </c>
      <c r="F5" s="92" t="s">
        <v>3</v>
      </c>
      <c r="G5" s="66" t="s">
        <v>4</v>
      </c>
      <c r="H5" s="67"/>
      <c r="I5" s="68"/>
      <c r="J5" s="69" t="s">
        <v>5</v>
      </c>
      <c r="K5" s="68"/>
      <c r="L5" s="68"/>
      <c r="M5" s="68"/>
      <c r="N5" s="72" t="s">
        <v>6</v>
      </c>
      <c r="O5" s="73"/>
    </row>
    <row r="6" spans="1:15" s="23" customFormat="1" ht="14.25" customHeight="1">
      <c r="A6" s="22"/>
      <c r="B6" s="88"/>
      <c r="C6" s="89"/>
      <c r="D6" s="91"/>
      <c r="E6" s="93"/>
      <c r="F6" s="94"/>
      <c r="G6" s="78" t="s">
        <v>7</v>
      </c>
      <c r="H6" s="78" t="s">
        <v>8</v>
      </c>
      <c r="I6" s="80" t="s">
        <v>9</v>
      </c>
      <c r="J6" s="70"/>
      <c r="K6" s="71"/>
      <c r="L6" s="71"/>
      <c r="M6" s="71"/>
      <c r="N6" s="74"/>
      <c r="O6" s="75"/>
    </row>
    <row r="7" spans="2:15" ht="15" customHeight="1">
      <c r="B7" s="88"/>
      <c r="C7" s="89"/>
      <c r="D7" s="91"/>
      <c r="E7" s="93"/>
      <c r="F7" s="94"/>
      <c r="G7" s="79"/>
      <c r="H7" s="79"/>
      <c r="I7" s="81"/>
      <c r="J7" s="82" t="s">
        <v>10</v>
      </c>
      <c r="K7" s="83"/>
      <c r="L7" s="84" t="s">
        <v>11</v>
      </c>
      <c r="M7" s="85"/>
      <c r="N7" s="76"/>
      <c r="O7" s="77"/>
    </row>
    <row r="8" spans="2:15" ht="28.5">
      <c r="B8" s="38"/>
      <c r="C8" s="55" t="s">
        <v>12</v>
      </c>
      <c r="D8" s="2" t="s">
        <v>13</v>
      </c>
      <c r="E8" s="47" t="s">
        <v>83</v>
      </c>
      <c r="F8" s="1" t="s">
        <v>36</v>
      </c>
      <c r="G8" s="42"/>
      <c r="H8" s="39">
        <v>0</v>
      </c>
      <c r="I8" s="39">
        <v>0</v>
      </c>
      <c r="J8" s="37">
        <f aca="true" t="shared" si="0" ref="J8:K28">(MIN($I8,200)/34+MIN(MAX($I8-200,0),200)/32+MIN(MAX($I8-400,0),200)/30+MIN(MAX($I8-600,0),400)/28)/24+$F$2</f>
        <v>39256</v>
      </c>
      <c r="K8" s="46">
        <f t="shared" si="0"/>
        <v>39256</v>
      </c>
      <c r="L8" s="37">
        <f>(MIN($I8,200)/34+MIN(MAX($I8-200,0),100)/30+MIN(MAX($I8-300,0),100)/25+MIN(MAX($I8-400,0),600)/20)/24+$F$2</f>
        <v>39256</v>
      </c>
      <c r="M8" s="46">
        <f>(MIN($I8,200)/34+MIN(MAX($I8-200,0),100)/30+MIN(MAX($I8-300,0),100)/25+MIN(MAX($I8-400,0),600)/20)/24+$F$2</f>
        <v>39256</v>
      </c>
      <c r="N8" s="56"/>
      <c r="O8" s="40"/>
    </row>
    <row r="9" spans="2:15" ht="14.25">
      <c r="B9" s="38"/>
      <c r="C9" s="4">
        <f>B9*SUM(B$8:B9)</f>
        <v>0</v>
      </c>
      <c r="D9" s="5"/>
      <c r="E9" s="6" t="s">
        <v>75</v>
      </c>
      <c r="F9" s="1" t="s">
        <v>37</v>
      </c>
      <c r="G9" s="3">
        <v>5</v>
      </c>
      <c r="H9" s="3">
        <f aca="true" t="shared" si="1" ref="H9:H16">IF(ISBLANK(B8),H8+G9,G9)</f>
        <v>5</v>
      </c>
      <c r="I9" s="3">
        <f aca="true" t="shared" si="2" ref="I9:I16">I8+G9</f>
        <v>5</v>
      </c>
      <c r="J9" s="37">
        <f t="shared" si="0"/>
        <v>39256.00612745098</v>
      </c>
      <c r="K9" s="46">
        <f t="shared" si="0"/>
        <v>39256.00612745098</v>
      </c>
      <c r="L9" s="37">
        <f>(MIN($I9,200)/34+MIN(MAX($I9-200,0),100)/30+MIN(MAX($I9-300,0),100)/25+MIN(MAX($I9-400,0),600)/20)/24+$F$2</f>
        <v>39256.00612745098</v>
      </c>
      <c r="M9" s="46">
        <f aca="true" t="shared" si="3" ref="M9:M38">(MIN($I9,200)/34+MIN(MAX($I9-200,0),100)/30+MIN(MAX($I9-300,0),100)/25+MIN(MAX($I9-400,0),600)/20)/24+$F$2</f>
        <v>39256.00612745098</v>
      </c>
      <c r="N9" s="37">
        <f>(1+MIN($I9,60)/20+MIN(MAX($I9-60,0),540)/15+MIN(MAX($I9-600,0),400)/11.428)/24+$F$2</f>
        <v>39256.052083333336</v>
      </c>
      <c r="O9" s="46">
        <f>(1+MIN($I9,60)/20+MIN(MAX($I9-60,0),540)/15+MIN(MAX($I9-600,0),400)/11.428)/24+$F$2</f>
        <v>39256.052083333336</v>
      </c>
    </row>
    <row r="10" spans="2:15" ht="14.25">
      <c r="B10" s="38"/>
      <c r="C10" s="4">
        <f>B10*SUM(B$8:B10)</f>
        <v>0</v>
      </c>
      <c r="D10" s="5"/>
      <c r="E10" s="6" t="s">
        <v>38</v>
      </c>
      <c r="F10" s="1" t="s">
        <v>39</v>
      </c>
      <c r="G10" s="3">
        <v>32</v>
      </c>
      <c r="H10" s="3">
        <f t="shared" si="1"/>
        <v>37</v>
      </c>
      <c r="I10" s="3">
        <f t="shared" si="2"/>
        <v>37</v>
      </c>
      <c r="J10" s="37">
        <f t="shared" si="0"/>
        <v>39256.04534313725</v>
      </c>
      <c r="K10" s="46">
        <f t="shared" si="0"/>
        <v>39256.04534313725</v>
      </c>
      <c r="L10" s="37">
        <f aca="true" t="shared" si="4" ref="L10:L38">(MIN($I10,200)/34+MIN(MAX($I10-200,0),100)/30+MIN(MAX($I10-300,0),100)/25+MIN(MAX($I10-400,0),600)/20)/24+$F$2</f>
        <v>39256.04534313725</v>
      </c>
      <c r="M10" s="46">
        <f t="shared" si="3"/>
        <v>39256.04534313725</v>
      </c>
      <c r="N10" s="37">
        <f aca="true" t="shared" si="5" ref="N10:O38">(1+MIN($I10,60)/20+MIN(MAX($I10-60,0),540)/15+MIN(MAX($I10-600,0),400)/11.428)/24+$F$2</f>
        <v>39256.11875</v>
      </c>
      <c r="O10" s="46">
        <f t="shared" si="5"/>
        <v>39256.11875</v>
      </c>
    </row>
    <row r="11" spans="2:15" ht="28.5">
      <c r="B11" s="38"/>
      <c r="C11" s="4">
        <f>B11*SUM(B$8:B11)</f>
        <v>0</v>
      </c>
      <c r="D11" s="5"/>
      <c r="E11" s="6" t="s">
        <v>29</v>
      </c>
      <c r="F11" s="1" t="s">
        <v>77</v>
      </c>
      <c r="G11" s="3">
        <v>16</v>
      </c>
      <c r="H11" s="3">
        <f t="shared" si="1"/>
        <v>53</v>
      </c>
      <c r="I11" s="3">
        <f t="shared" si="2"/>
        <v>53</v>
      </c>
      <c r="J11" s="37">
        <f t="shared" si="0"/>
        <v>39256.06495098039</v>
      </c>
      <c r="K11" s="46">
        <f t="shared" si="0"/>
        <v>39256.06495098039</v>
      </c>
      <c r="L11" s="37">
        <f t="shared" si="4"/>
        <v>39256.06495098039</v>
      </c>
      <c r="M11" s="46">
        <f t="shared" si="3"/>
        <v>39256.06495098039</v>
      </c>
      <c r="N11" s="37">
        <f t="shared" si="5"/>
        <v>39256.152083333334</v>
      </c>
      <c r="O11" s="46">
        <f t="shared" si="5"/>
        <v>39256.152083333334</v>
      </c>
    </row>
    <row r="12" spans="2:15" ht="14.25">
      <c r="B12" s="38"/>
      <c r="C12" s="4">
        <f>B12*SUM(B$8:B12)</f>
        <v>0</v>
      </c>
      <c r="D12" s="5"/>
      <c r="E12" s="6" t="s">
        <v>43</v>
      </c>
      <c r="F12" s="1" t="s">
        <v>28</v>
      </c>
      <c r="G12" s="3">
        <v>45</v>
      </c>
      <c r="H12" s="3">
        <f t="shared" si="1"/>
        <v>98</v>
      </c>
      <c r="I12" s="3">
        <f t="shared" si="2"/>
        <v>98</v>
      </c>
      <c r="J12" s="37">
        <f t="shared" si="0"/>
        <v>39256.12009803922</v>
      </c>
      <c r="K12" s="46">
        <f t="shared" si="0"/>
        <v>39256.12009803922</v>
      </c>
      <c r="L12" s="37">
        <f t="shared" si="4"/>
        <v>39256.12009803922</v>
      </c>
      <c r="M12" s="46">
        <f t="shared" si="3"/>
        <v>39256.12009803922</v>
      </c>
      <c r="N12" s="37">
        <f t="shared" si="5"/>
        <v>39256.27222222222</v>
      </c>
      <c r="O12" s="46">
        <f t="shared" si="5"/>
        <v>39256.27222222222</v>
      </c>
    </row>
    <row r="13" spans="2:15" ht="14.25">
      <c r="B13" s="38">
        <v>1</v>
      </c>
      <c r="C13" s="4">
        <f>B13*SUM(B$8:B13)</f>
        <v>1</v>
      </c>
      <c r="D13" s="2" t="s">
        <v>13</v>
      </c>
      <c r="E13" s="6" t="s">
        <v>76</v>
      </c>
      <c r="F13" s="1" t="s">
        <v>78</v>
      </c>
      <c r="G13" s="3">
        <v>7</v>
      </c>
      <c r="H13" s="3">
        <f t="shared" si="1"/>
        <v>105</v>
      </c>
      <c r="I13" s="3">
        <f t="shared" si="2"/>
        <v>105</v>
      </c>
      <c r="J13" s="53">
        <f t="shared" si="0"/>
        <v>39256.12867647059</v>
      </c>
      <c r="K13" s="46">
        <f t="shared" si="0"/>
        <v>39256.12867647059</v>
      </c>
      <c r="L13" s="37">
        <f t="shared" si="4"/>
        <v>39256.12867647059</v>
      </c>
      <c r="M13" s="46">
        <f t="shared" si="3"/>
        <v>39256.12867647059</v>
      </c>
      <c r="N13" s="53">
        <f t="shared" si="5"/>
        <v>39256.291666666664</v>
      </c>
      <c r="O13" s="46">
        <f t="shared" si="5"/>
        <v>39256.291666666664</v>
      </c>
    </row>
    <row r="14" spans="2:15" s="24" customFormat="1" ht="14.25">
      <c r="B14" s="38">
        <v>1</v>
      </c>
      <c r="C14" s="4">
        <f>B14*SUM(B$8:B14)</f>
        <v>2</v>
      </c>
      <c r="D14" s="2" t="s">
        <v>13</v>
      </c>
      <c r="E14" s="6" t="s">
        <v>27</v>
      </c>
      <c r="F14" s="1" t="s">
        <v>40</v>
      </c>
      <c r="G14" s="3">
        <v>72</v>
      </c>
      <c r="H14" s="3">
        <f>IF(ISBLANK(B13),H13+G14,G14)</f>
        <v>72</v>
      </c>
      <c r="I14" s="3">
        <f t="shared" si="2"/>
        <v>177</v>
      </c>
      <c r="J14" s="53">
        <f t="shared" si="0"/>
        <v>39256.216911764706</v>
      </c>
      <c r="K14" s="46">
        <f t="shared" si="0"/>
        <v>39256.216911764706</v>
      </c>
      <c r="L14" s="37">
        <f t="shared" si="4"/>
        <v>39256.216911764706</v>
      </c>
      <c r="M14" s="46">
        <f t="shared" si="3"/>
        <v>39256.216911764706</v>
      </c>
      <c r="N14" s="53">
        <f t="shared" si="5"/>
        <v>39256.49166666667</v>
      </c>
      <c r="O14" s="46">
        <f t="shared" si="5"/>
        <v>39256.49166666667</v>
      </c>
    </row>
    <row r="15" spans="2:15" ht="14.25">
      <c r="B15" s="38"/>
      <c r="C15" s="4">
        <f>B15*SUM(B$8:B15)</f>
        <v>0</v>
      </c>
      <c r="D15" s="5"/>
      <c r="E15" s="6" t="s">
        <v>22</v>
      </c>
      <c r="F15" s="1" t="s">
        <v>41</v>
      </c>
      <c r="G15" s="3">
        <v>39</v>
      </c>
      <c r="H15" s="3">
        <f>IF(ISBLANK(B14),H14+G15,G15)</f>
        <v>39</v>
      </c>
      <c r="I15" s="3">
        <f t="shared" si="2"/>
        <v>216</v>
      </c>
      <c r="J15" s="37">
        <f t="shared" si="0"/>
        <v>39256.26593137255</v>
      </c>
      <c r="K15" s="46">
        <f t="shared" si="0"/>
        <v>39256.26593137255</v>
      </c>
      <c r="L15" s="37">
        <f t="shared" si="4"/>
        <v>39256.26732026144</v>
      </c>
      <c r="M15" s="46">
        <f t="shared" si="3"/>
        <v>39256.26732026144</v>
      </c>
      <c r="N15" s="37">
        <f t="shared" si="5"/>
        <v>39256.6</v>
      </c>
      <c r="O15" s="46">
        <f t="shared" si="5"/>
        <v>39256.6</v>
      </c>
    </row>
    <row r="16" spans="2:15" ht="14.25">
      <c r="B16" s="38"/>
      <c r="C16" s="4">
        <f>B16*SUM(B$8:B16)</f>
        <v>0</v>
      </c>
      <c r="D16" s="5"/>
      <c r="E16" s="49" t="s">
        <v>79</v>
      </c>
      <c r="F16" s="1" t="s">
        <v>42</v>
      </c>
      <c r="G16" s="3">
        <v>21</v>
      </c>
      <c r="H16" s="3">
        <f t="shared" si="1"/>
        <v>60</v>
      </c>
      <c r="I16" s="3">
        <f t="shared" si="2"/>
        <v>237</v>
      </c>
      <c r="J16" s="37">
        <f t="shared" si="0"/>
        <v>39256.29327512255</v>
      </c>
      <c r="K16" s="46">
        <f t="shared" si="0"/>
        <v>39256.29327512255</v>
      </c>
      <c r="L16" s="37">
        <f t="shared" si="4"/>
        <v>39256.296486928106</v>
      </c>
      <c r="M16" s="46">
        <f t="shared" si="3"/>
        <v>39256.296486928106</v>
      </c>
      <c r="N16" s="37">
        <f t="shared" si="5"/>
        <v>39256.65833333333</v>
      </c>
      <c r="O16" s="46">
        <f t="shared" si="5"/>
        <v>39256.65833333333</v>
      </c>
    </row>
    <row r="17" spans="2:15" ht="14.25">
      <c r="B17" s="38"/>
      <c r="C17" s="4">
        <f>B17*SUM(B$8:B17)</f>
        <v>0</v>
      </c>
      <c r="D17" s="36"/>
      <c r="E17" s="60" t="s">
        <v>80</v>
      </c>
      <c r="F17" s="61" t="s">
        <v>44</v>
      </c>
      <c r="G17" s="43">
        <v>18</v>
      </c>
      <c r="H17" s="3">
        <f aca="true" t="shared" si="6" ref="H17:H36">IF(ISBLANK(B16),H16+G17,G17)</f>
        <v>78</v>
      </c>
      <c r="I17" s="3">
        <f aca="true" t="shared" si="7" ref="I17:I36">I16+G17</f>
        <v>255</v>
      </c>
      <c r="J17" s="37">
        <f t="shared" si="0"/>
        <v>39256.31671262255</v>
      </c>
      <c r="K17" s="46">
        <f t="shared" si="0"/>
        <v>39256.31671262255</v>
      </c>
      <c r="L17" s="37">
        <f t="shared" si="4"/>
        <v>39256.32148692811</v>
      </c>
      <c r="M17" s="46">
        <f t="shared" si="3"/>
        <v>39256.32148692811</v>
      </c>
      <c r="N17" s="37">
        <f t="shared" si="5"/>
        <v>39256.708333333336</v>
      </c>
      <c r="O17" s="46">
        <f t="shared" si="5"/>
        <v>39256.708333333336</v>
      </c>
    </row>
    <row r="18" spans="2:15" ht="15">
      <c r="B18" s="38">
        <v>1</v>
      </c>
      <c r="C18" s="4">
        <f>B18*SUM(B$8:B18)</f>
        <v>3</v>
      </c>
      <c r="D18" s="2" t="s">
        <v>45</v>
      </c>
      <c r="E18" s="63" t="s">
        <v>81</v>
      </c>
      <c r="F18" s="62" t="s">
        <v>46</v>
      </c>
      <c r="G18" s="44">
        <v>19</v>
      </c>
      <c r="H18" s="39">
        <f t="shared" si="6"/>
        <v>97</v>
      </c>
      <c r="I18" s="39">
        <f t="shared" si="7"/>
        <v>274</v>
      </c>
      <c r="J18" s="53">
        <f t="shared" si="0"/>
        <v>39256.34145220588</v>
      </c>
      <c r="K18" s="46">
        <f t="shared" si="0"/>
        <v>39256.34145220588</v>
      </c>
      <c r="L18" s="41">
        <f t="shared" si="4"/>
        <v>39256.347875816995</v>
      </c>
      <c r="M18" s="46">
        <f t="shared" si="3"/>
        <v>39256.347875816995</v>
      </c>
      <c r="N18" s="41">
        <f t="shared" si="5"/>
        <v>39256.76111111111</v>
      </c>
      <c r="O18" s="46">
        <f t="shared" si="5"/>
        <v>39256.76111111111</v>
      </c>
    </row>
    <row r="19" spans="2:15" ht="14.25">
      <c r="B19" s="38"/>
      <c r="C19" s="4">
        <f>B19*SUM(B$8:B19)</f>
        <v>0</v>
      </c>
      <c r="D19" s="5"/>
      <c r="E19" s="60" t="s">
        <v>21</v>
      </c>
      <c r="F19" s="61" t="s">
        <v>47</v>
      </c>
      <c r="G19" s="43">
        <v>37</v>
      </c>
      <c r="H19" s="3">
        <f t="shared" si="6"/>
        <v>37</v>
      </c>
      <c r="I19" s="3">
        <f t="shared" si="7"/>
        <v>311</v>
      </c>
      <c r="J19" s="37">
        <f t="shared" si="0"/>
        <v>39256.38962928922</v>
      </c>
      <c r="K19" s="46">
        <f t="shared" si="0"/>
        <v>39256.38962928922</v>
      </c>
      <c r="L19" s="37">
        <f t="shared" si="4"/>
        <v>39256.40232026144</v>
      </c>
      <c r="M19" s="46">
        <f t="shared" si="3"/>
        <v>39256.40232026144</v>
      </c>
      <c r="N19" s="37">
        <f t="shared" si="5"/>
        <v>39256.86388888889</v>
      </c>
      <c r="O19" s="46">
        <f t="shared" si="5"/>
        <v>39256.86388888889</v>
      </c>
    </row>
    <row r="20" spans="2:29" ht="14.25">
      <c r="B20" s="38"/>
      <c r="C20" s="4">
        <f>B20*SUM(B$8:B20)</f>
        <v>0</v>
      </c>
      <c r="D20" s="2"/>
      <c r="E20" s="60" t="s">
        <v>23</v>
      </c>
      <c r="F20" s="1" t="s">
        <v>24</v>
      </c>
      <c r="G20" s="48">
        <v>9</v>
      </c>
      <c r="H20" s="49">
        <f t="shared" si="6"/>
        <v>46</v>
      </c>
      <c r="I20" s="49">
        <f t="shared" si="7"/>
        <v>320</v>
      </c>
      <c r="J20" s="52">
        <f t="shared" si="0"/>
        <v>39256.40134803922</v>
      </c>
      <c r="K20" s="58">
        <f t="shared" si="0"/>
        <v>39256.40134803922</v>
      </c>
      <c r="L20" s="52">
        <f t="shared" si="4"/>
        <v>39256.41732026144</v>
      </c>
      <c r="M20" s="58">
        <f t="shared" si="3"/>
        <v>39256.41732026144</v>
      </c>
      <c r="N20" s="52">
        <f t="shared" si="5"/>
        <v>39256.88888888889</v>
      </c>
      <c r="O20" s="58">
        <f t="shared" si="5"/>
        <v>39256.88888888889</v>
      </c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</row>
    <row r="21" spans="2:15" ht="14.25">
      <c r="B21" s="38"/>
      <c r="C21" s="4">
        <f>B21*SUM(B$8:B21)</f>
        <v>0</v>
      </c>
      <c r="D21" s="2"/>
      <c r="E21" s="6" t="s">
        <v>25</v>
      </c>
      <c r="F21" s="1" t="s">
        <v>26</v>
      </c>
      <c r="G21" s="3">
        <v>40</v>
      </c>
      <c r="H21" s="3">
        <f t="shared" si="6"/>
        <v>86</v>
      </c>
      <c r="I21" s="3">
        <f t="shared" si="7"/>
        <v>360</v>
      </c>
      <c r="J21" s="37">
        <f t="shared" si="0"/>
        <v>39256.45343137255</v>
      </c>
      <c r="K21" s="46">
        <f t="shared" si="0"/>
        <v>39256.45343137255</v>
      </c>
      <c r="L21" s="37">
        <f t="shared" si="4"/>
        <v>39256.483986928106</v>
      </c>
      <c r="M21" s="46">
        <f t="shared" si="3"/>
        <v>39256.483986928106</v>
      </c>
      <c r="N21" s="37">
        <f t="shared" si="5"/>
        <v>39257</v>
      </c>
      <c r="O21" s="46">
        <f t="shared" si="5"/>
        <v>39257</v>
      </c>
    </row>
    <row r="22" spans="2:15" ht="28.5">
      <c r="B22" s="38"/>
      <c r="C22" s="4">
        <f>B22*SUM(B$8:B22)</f>
        <v>0</v>
      </c>
      <c r="D22" s="5"/>
      <c r="E22" s="6" t="s">
        <v>48</v>
      </c>
      <c r="F22" s="1" t="s">
        <v>82</v>
      </c>
      <c r="G22" s="3">
        <v>40</v>
      </c>
      <c r="H22" s="3">
        <f t="shared" si="6"/>
        <v>126</v>
      </c>
      <c r="I22" s="3">
        <f t="shared" si="7"/>
        <v>400</v>
      </c>
      <c r="J22" s="37">
        <f t="shared" si="0"/>
        <v>39256.50551470588</v>
      </c>
      <c r="K22" s="46">
        <f t="shared" si="0"/>
        <v>39256.50551470588</v>
      </c>
      <c r="L22" s="37">
        <f t="shared" si="4"/>
        <v>39256.55065359477</v>
      </c>
      <c r="M22" s="46">
        <f t="shared" si="3"/>
        <v>39256.55065359477</v>
      </c>
      <c r="N22" s="37">
        <f t="shared" si="5"/>
        <v>39257.11111111111</v>
      </c>
      <c r="O22" s="46">
        <f t="shared" si="5"/>
        <v>39257.11111111111</v>
      </c>
    </row>
    <row r="23" spans="2:15" ht="28.5">
      <c r="B23" s="38"/>
      <c r="C23" s="4">
        <f>B23*SUM(B$8:B23)</f>
        <v>0</v>
      </c>
      <c r="D23" s="5"/>
      <c r="E23" s="49" t="s">
        <v>51</v>
      </c>
      <c r="F23" s="1" t="s">
        <v>84</v>
      </c>
      <c r="G23" s="3">
        <v>2</v>
      </c>
      <c r="H23" s="3">
        <f>IF(ISBLANK(B22),H22+G23,G23)</f>
        <v>128</v>
      </c>
      <c r="I23" s="3">
        <f>I22+G23</f>
        <v>402</v>
      </c>
      <c r="J23" s="37">
        <f t="shared" si="0"/>
        <v>39256.50829248366</v>
      </c>
      <c r="K23" s="46">
        <f t="shared" si="0"/>
        <v>39256.50829248366</v>
      </c>
      <c r="L23" s="37">
        <f t="shared" si="4"/>
        <v>39256.55482026144</v>
      </c>
      <c r="M23" s="46">
        <f t="shared" si="3"/>
        <v>39256.55482026144</v>
      </c>
      <c r="N23" s="37">
        <f t="shared" si="5"/>
        <v>39257.11666666667</v>
      </c>
      <c r="O23" s="46">
        <f t="shared" si="5"/>
        <v>39257.11666666667</v>
      </c>
    </row>
    <row r="24" spans="2:15" ht="15">
      <c r="B24" s="38">
        <v>1</v>
      </c>
      <c r="C24" s="4">
        <f>B24*SUM(B$8:B24)</f>
        <v>4</v>
      </c>
      <c r="D24" s="2" t="s">
        <v>90</v>
      </c>
      <c r="E24" s="64" t="s">
        <v>52</v>
      </c>
      <c r="F24" s="3" t="s">
        <v>53</v>
      </c>
      <c r="G24" s="42">
        <v>2</v>
      </c>
      <c r="H24" s="39">
        <f t="shared" si="6"/>
        <v>130</v>
      </c>
      <c r="I24" s="39">
        <f t="shared" si="7"/>
        <v>404</v>
      </c>
      <c r="J24" s="53">
        <f t="shared" si="0"/>
        <v>39256.51107026144</v>
      </c>
      <c r="K24" s="46">
        <f t="shared" si="0"/>
        <v>39256.51107026144</v>
      </c>
      <c r="L24" s="41">
        <f t="shared" si="4"/>
        <v>39256.5589869281</v>
      </c>
      <c r="M24" s="46">
        <f t="shared" si="3"/>
        <v>39256.5589869281</v>
      </c>
      <c r="N24" s="41">
        <f t="shared" si="5"/>
        <v>39257.12222222222</v>
      </c>
      <c r="O24" s="46">
        <f t="shared" si="5"/>
        <v>39257.12222222222</v>
      </c>
    </row>
    <row r="25" spans="2:15" ht="14.25">
      <c r="B25" s="38"/>
      <c r="C25" s="4">
        <f>B25*SUM(B$8:B25)</f>
        <v>0</v>
      </c>
      <c r="D25" s="2"/>
      <c r="E25" s="49" t="s">
        <v>54</v>
      </c>
      <c r="F25" s="1" t="s">
        <v>55</v>
      </c>
      <c r="G25" s="43">
        <v>2</v>
      </c>
      <c r="H25" s="3">
        <f t="shared" si="6"/>
        <v>2</v>
      </c>
      <c r="I25" s="3">
        <f t="shared" si="7"/>
        <v>406</v>
      </c>
      <c r="J25" s="37">
        <f t="shared" si="0"/>
        <v>39256.51384803921</v>
      </c>
      <c r="K25" s="46">
        <f t="shared" si="0"/>
        <v>39256.51384803921</v>
      </c>
      <c r="L25" s="37">
        <f t="shared" si="4"/>
        <v>39256.56315359477</v>
      </c>
      <c r="M25" s="46">
        <f t="shared" si="3"/>
        <v>39256.56315359477</v>
      </c>
      <c r="N25" s="37">
        <f t="shared" si="5"/>
        <v>39257.12777777778</v>
      </c>
      <c r="O25" s="46">
        <f t="shared" si="5"/>
        <v>39257.12777777778</v>
      </c>
    </row>
    <row r="26" spans="2:15" ht="14.25">
      <c r="B26" s="38"/>
      <c r="C26" s="4">
        <f>B26*SUM(B$8:B26)</f>
        <v>0</v>
      </c>
      <c r="D26" s="2"/>
      <c r="E26" s="6" t="s">
        <v>49</v>
      </c>
      <c r="F26" s="1" t="s">
        <v>50</v>
      </c>
      <c r="G26" s="43">
        <v>15</v>
      </c>
      <c r="H26" s="3">
        <f t="shared" si="6"/>
        <v>17</v>
      </c>
      <c r="I26" s="3">
        <f t="shared" si="7"/>
        <v>421</v>
      </c>
      <c r="J26" s="37">
        <f t="shared" si="0"/>
        <v>39256.53468137255</v>
      </c>
      <c r="K26" s="46">
        <f t="shared" si="0"/>
        <v>39256.53468137255</v>
      </c>
      <c r="L26" s="37">
        <f t="shared" si="4"/>
        <v>39256.59440359477</v>
      </c>
      <c r="M26" s="46">
        <f t="shared" si="3"/>
        <v>39256.59440359477</v>
      </c>
      <c r="N26" s="37">
        <f t="shared" si="5"/>
        <v>39257.169444444444</v>
      </c>
      <c r="O26" s="46">
        <f t="shared" si="5"/>
        <v>39257.169444444444</v>
      </c>
    </row>
    <row r="27" spans="2:15" ht="14.25">
      <c r="B27" s="38"/>
      <c r="C27" s="4">
        <f>B27*SUM(B$8:B27)</f>
        <v>0</v>
      </c>
      <c r="D27" s="2"/>
      <c r="E27" s="6" t="s">
        <v>56</v>
      </c>
      <c r="F27" s="1" t="s">
        <v>26</v>
      </c>
      <c r="G27" s="43">
        <v>18</v>
      </c>
      <c r="H27" s="3">
        <f t="shared" si="6"/>
        <v>35</v>
      </c>
      <c r="I27" s="3">
        <f t="shared" si="7"/>
        <v>439</v>
      </c>
      <c r="J27" s="37">
        <f t="shared" si="0"/>
        <v>39256.55968137255</v>
      </c>
      <c r="K27" s="46">
        <f t="shared" si="0"/>
        <v>39256.55968137255</v>
      </c>
      <c r="L27" s="37">
        <f t="shared" si="4"/>
        <v>39256.631903594774</v>
      </c>
      <c r="M27" s="46">
        <f t="shared" si="3"/>
        <v>39256.631903594774</v>
      </c>
      <c r="N27" s="37">
        <f t="shared" si="5"/>
        <v>39257.21944444445</v>
      </c>
      <c r="O27" s="46">
        <f t="shared" si="5"/>
        <v>39257.21944444445</v>
      </c>
    </row>
    <row r="28" spans="1:15" s="16" customFormat="1" ht="14.25">
      <c r="A28" s="24"/>
      <c r="B28" s="38"/>
      <c r="C28" s="4">
        <f>B28*SUM(B$8:B28)</f>
        <v>0</v>
      </c>
      <c r="D28" s="57"/>
      <c r="E28" s="6" t="s">
        <v>57</v>
      </c>
      <c r="F28" s="1" t="s">
        <v>58</v>
      </c>
      <c r="G28" s="48">
        <v>19</v>
      </c>
      <c r="H28" s="49">
        <f t="shared" si="6"/>
        <v>54</v>
      </c>
      <c r="I28" s="49">
        <f t="shared" si="7"/>
        <v>458</v>
      </c>
      <c r="J28" s="53">
        <f t="shared" si="0"/>
        <v>39256.58607026144</v>
      </c>
      <c r="K28" s="46">
        <f t="shared" si="0"/>
        <v>39256.58607026144</v>
      </c>
      <c r="L28" s="53">
        <f t="shared" si="4"/>
        <v>39256.671486928106</v>
      </c>
      <c r="M28" s="46">
        <f t="shared" si="3"/>
        <v>39256.671486928106</v>
      </c>
      <c r="N28" s="53">
        <f t="shared" si="5"/>
        <v>39257.27222222222</v>
      </c>
      <c r="O28" s="46">
        <f t="shared" si="5"/>
        <v>39257.27222222222</v>
      </c>
    </row>
    <row r="29" spans="1:15" s="16" customFormat="1" ht="15">
      <c r="A29" s="24"/>
      <c r="B29" s="38">
        <v>1</v>
      </c>
      <c r="C29" s="4">
        <f>B29*SUM(B$8:B29)</f>
        <v>5</v>
      </c>
      <c r="D29" s="2" t="s">
        <v>89</v>
      </c>
      <c r="E29" s="47" t="s">
        <v>59</v>
      </c>
      <c r="F29" s="1" t="s">
        <v>60</v>
      </c>
      <c r="G29" s="42">
        <v>50</v>
      </c>
      <c r="H29" s="39">
        <f t="shared" si="6"/>
        <v>104</v>
      </c>
      <c r="I29" s="39">
        <f t="shared" si="7"/>
        <v>508</v>
      </c>
      <c r="J29" s="37">
        <f aca="true" t="shared" si="8" ref="J29:K38">(MIN($I29,200)/34+MIN(MAX($I29-200,0),200)/32+MIN(MAX($I29-400,0),200)/30+MIN(MAX($I29-600,0),400)/28)/24+$F$2</f>
        <v>39256.65551470588</v>
      </c>
      <c r="K29" s="46">
        <f t="shared" si="8"/>
        <v>39256.65551470588</v>
      </c>
      <c r="L29" s="41">
        <f t="shared" si="4"/>
        <v>39256.77565359477</v>
      </c>
      <c r="M29" s="46">
        <f t="shared" si="3"/>
        <v>39256.77565359477</v>
      </c>
      <c r="N29" s="41">
        <f t="shared" si="5"/>
        <v>39257.41111111111</v>
      </c>
      <c r="O29" s="46">
        <f t="shared" si="5"/>
        <v>39257.41111111111</v>
      </c>
    </row>
    <row r="30" spans="1:15" s="16" customFormat="1" ht="42.75">
      <c r="A30" s="24"/>
      <c r="B30" s="38"/>
      <c r="C30" s="4">
        <f>B30*SUM(B$8:B30)</f>
        <v>0</v>
      </c>
      <c r="D30" s="2"/>
      <c r="E30" s="6" t="s">
        <v>61</v>
      </c>
      <c r="F30" s="1" t="s">
        <v>85</v>
      </c>
      <c r="G30" s="45">
        <v>19</v>
      </c>
      <c r="H30" s="49">
        <f t="shared" si="6"/>
        <v>19</v>
      </c>
      <c r="I30" s="3">
        <f t="shared" si="7"/>
        <v>527</v>
      </c>
      <c r="J30" s="37">
        <f t="shared" si="8"/>
        <v>39256.68190359477</v>
      </c>
      <c r="K30" s="46">
        <f t="shared" si="8"/>
        <v>39256.68190359477</v>
      </c>
      <c r="L30" s="37">
        <f t="shared" si="4"/>
        <v>39256.8152369281</v>
      </c>
      <c r="M30" s="46">
        <f t="shared" si="3"/>
        <v>39256.8152369281</v>
      </c>
      <c r="N30" s="37">
        <f t="shared" si="5"/>
        <v>39257.46388888889</v>
      </c>
      <c r="O30" s="46">
        <f t="shared" si="5"/>
        <v>39257.46388888889</v>
      </c>
    </row>
    <row r="31" spans="1:15" s="16" customFormat="1" ht="14.25">
      <c r="A31" s="24"/>
      <c r="B31" s="38"/>
      <c r="C31" s="4">
        <f>B31*SUM(B$8:B31)</f>
        <v>0</v>
      </c>
      <c r="D31" s="5"/>
      <c r="E31" s="6" t="s">
        <v>62</v>
      </c>
      <c r="F31" s="1" t="s">
        <v>63</v>
      </c>
      <c r="G31" s="45">
        <v>20</v>
      </c>
      <c r="H31" s="3">
        <f t="shared" si="6"/>
        <v>39</v>
      </c>
      <c r="I31" s="3">
        <f t="shared" si="7"/>
        <v>547</v>
      </c>
      <c r="J31" s="37">
        <f t="shared" si="8"/>
        <v>39256.70968137255</v>
      </c>
      <c r="K31" s="46">
        <f t="shared" si="8"/>
        <v>39256.70968137255</v>
      </c>
      <c r="L31" s="37">
        <f t="shared" si="4"/>
        <v>39256.85690359477</v>
      </c>
      <c r="M31" s="46">
        <f t="shared" si="3"/>
        <v>39256.85690359477</v>
      </c>
      <c r="N31" s="37">
        <f t="shared" si="5"/>
        <v>39257.51944444444</v>
      </c>
      <c r="O31" s="46">
        <f t="shared" si="5"/>
        <v>39257.51944444444</v>
      </c>
    </row>
    <row r="32" spans="2:15" ht="14.25">
      <c r="B32" s="38"/>
      <c r="C32" s="4"/>
      <c r="D32" s="2"/>
      <c r="E32" s="6" t="s">
        <v>64</v>
      </c>
      <c r="F32" s="1" t="s">
        <v>65</v>
      </c>
      <c r="G32" s="45">
        <v>18</v>
      </c>
      <c r="H32" s="3">
        <f t="shared" si="6"/>
        <v>57</v>
      </c>
      <c r="I32" s="3">
        <f t="shared" si="7"/>
        <v>565</v>
      </c>
      <c r="J32" s="37">
        <f t="shared" si="8"/>
        <v>39256.73468137255</v>
      </c>
      <c r="K32" s="46">
        <f t="shared" si="8"/>
        <v>39256.73468137255</v>
      </c>
      <c r="L32" s="37">
        <f t="shared" si="4"/>
        <v>39256.89440359477</v>
      </c>
      <c r="M32" s="46">
        <f t="shared" si="3"/>
        <v>39256.89440359477</v>
      </c>
      <c r="N32" s="37">
        <f t="shared" si="5"/>
        <v>39257.569444444445</v>
      </c>
      <c r="O32" s="46">
        <f t="shared" si="5"/>
        <v>39257.569444444445</v>
      </c>
    </row>
    <row r="33" spans="2:15" ht="28.5">
      <c r="B33" s="38"/>
      <c r="C33" s="4">
        <f>B33*SUM(B$8:B33)</f>
        <v>0</v>
      </c>
      <c r="D33" s="50"/>
      <c r="E33" s="6" t="s">
        <v>86</v>
      </c>
      <c r="F33" s="1" t="s">
        <v>87</v>
      </c>
      <c r="G33" s="51">
        <v>7</v>
      </c>
      <c r="H33" s="49">
        <f t="shared" si="6"/>
        <v>64</v>
      </c>
      <c r="I33" s="49">
        <f t="shared" si="7"/>
        <v>572</v>
      </c>
      <c r="J33" s="52">
        <f t="shared" si="8"/>
        <v>39256.74440359477</v>
      </c>
      <c r="K33" s="46">
        <f t="shared" si="8"/>
        <v>39256.74440359477</v>
      </c>
      <c r="L33" s="53">
        <f t="shared" si="4"/>
        <v>39256.9089869281</v>
      </c>
      <c r="M33" s="46">
        <f t="shared" si="3"/>
        <v>39256.9089869281</v>
      </c>
      <c r="N33" s="53">
        <f t="shared" si="5"/>
        <v>39257.58888888889</v>
      </c>
      <c r="O33" s="46">
        <f t="shared" si="5"/>
        <v>39257.58888888889</v>
      </c>
    </row>
    <row r="34" spans="2:15" ht="14.25">
      <c r="B34" s="38"/>
      <c r="C34" s="4">
        <f>B34*SUM(B$8:B34)</f>
        <v>0</v>
      </c>
      <c r="D34" s="2"/>
      <c r="E34" s="6" t="s">
        <v>66</v>
      </c>
      <c r="F34" s="1" t="s">
        <v>67</v>
      </c>
      <c r="G34" s="45">
        <v>10</v>
      </c>
      <c r="H34" s="3">
        <f t="shared" si="6"/>
        <v>74</v>
      </c>
      <c r="I34" s="3">
        <f t="shared" si="7"/>
        <v>582</v>
      </c>
      <c r="J34" s="37">
        <f t="shared" si="8"/>
        <v>39256.75829248366</v>
      </c>
      <c r="K34" s="46">
        <f t="shared" si="8"/>
        <v>39256.75829248366</v>
      </c>
      <c r="L34" s="37">
        <f t="shared" si="4"/>
        <v>39256.92982026144</v>
      </c>
      <c r="M34" s="46">
        <f t="shared" si="3"/>
        <v>39256.92982026144</v>
      </c>
      <c r="N34" s="37">
        <f t="shared" si="5"/>
        <v>39257.61666666667</v>
      </c>
      <c r="O34" s="46">
        <f t="shared" si="5"/>
        <v>39257.61666666667</v>
      </c>
    </row>
    <row r="35" spans="2:15" ht="30" customHeight="1">
      <c r="B35" s="38"/>
      <c r="C35" s="4">
        <f>B35*SUM(B$8:B35)</f>
        <v>0</v>
      </c>
      <c r="D35" s="2"/>
      <c r="E35" s="6" t="s">
        <v>68</v>
      </c>
      <c r="F35" s="1" t="s">
        <v>69</v>
      </c>
      <c r="G35" s="45">
        <v>9</v>
      </c>
      <c r="H35" s="3">
        <f t="shared" si="6"/>
        <v>83</v>
      </c>
      <c r="I35" s="3">
        <f t="shared" si="7"/>
        <v>591</v>
      </c>
      <c r="J35" s="37">
        <f t="shared" si="8"/>
        <v>39256.77079248366</v>
      </c>
      <c r="K35" s="46">
        <f t="shared" si="8"/>
        <v>39256.77079248366</v>
      </c>
      <c r="L35" s="37">
        <f t="shared" si="4"/>
        <v>39256.94857026144</v>
      </c>
      <c r="M35" s="46">
        <f t="shared" si="3"/>
        <v>39256.94857026144</v>
      </c>
      <c r="N35" s="37">
        <f t="shared" si="5"/>
        <v>39257.64166666667</v>
      </c>
      <c r="O35" s="46">
        <f t="shared" si="5"/>
        <v>39257.64166666667</v>
      </c>
    </row>
    <row r="36" spans="2:15" ht="28.5">
      <c r="B36" s="38"/>
      <c r="C36" s="4">
        <f>B36*SUM(B$8:B36)</f>
        <v>0</v>
      </c>
      <c r="D36" s="2"/>
      <c r="E36" s="6" t="s">
        <v>70</v>
      </c>
      <c r="F36" s="1" t="s">
        <v>72</v>
      </c>
      <c r="G36" s="51">
        <v>6</v>
      </c>
      <c r="H36" s="49">
        <f t="shared" si="6"/>
        <v>89</v>
      </c>
      <c r="I36" s="49">
        <f t="shared" si="7"/>
        <v>597</v>
      </c>
      <c r="J36" s="52">
        <f t="shared" si="8"/>
        <v>39256.779125817</v>
      </c>
      <c r="K36" s="46">
        <f t="shared" si="8"/>
        <v>39256.779125817</v>
      </c>
      <c r="L36" s="53">
        <f t="shared" si="4"/>
        <v>39256.96107026144</v>
      </c>
      <c r="M36" s="46">
        <f t="shared" si="3"/>
        <v>39256.96107026144</v>
      </c>
      <c r="N36" s="53">
        <f t="shared" si="5"/>
        <v>39257.65833333333</v>
      </c>
      <c r="O36" s="46">
        <f t="shared" si="5"/>
        <v>39257.65833333333</v>
      </c>
    </row>
    <row r="37" spans="2:15" ht="57">
      <c r="B37" s="38"/>
      <c r="C37" s="4">
        <f>B37*SUM(B$8:B37)</f>
        <v>0</v>
      </c>
      <c r="D37" s="2"/>
      <c r="E37" s="6" t="s">
        <v>71</v>
      </c>
      <c r="F37" s="1" t="s">
        <v>91</v>
      </c>
      <c r="G37" s="45">
        <v>4</v>
      </c>
      <c r="H37" s="3">
        <f>IF(ISBLANK(B36),H36+G37,G37)</f>
        <v>93</v>
      </c>
      <c r="I37" s="3">
        <f>I36+G37</f>
        <v>601</v>
      </c>
      <c r="J37" s="37">
        <f t="shared" si="8"/>
        <v>39256.7847805789</v>
      </c>
      <c r="K37" s="46">
        <f t="shared" si="8"/>
        <v>39256.7847805789</v>
      </c>
      <c r="L37" s="37">
        <f t="shared" si="4"/>
        <v>39256.96940359477</v>
      </c>
      <c r="M37" s="46">
        <f t="shared" si="3"/>
        <v>39256.96940359477</v>
      </c>
      <c r="N37" s="37">
        <f t="shared" si="5"/>
        <v>39257.6703126823</v>
      </c>
      <c r="O37" s="46">
        <f t="shared" si="5"/>
        <v>39257.6703126823</v>
      </c>
    </row>
    <row r="38" spans="2:15" ht="15">
      <c r="B38" s="54" t="s">
        <v>74</v>
      </c>
      <c r="C38" s="4"/>
      <c r="D38" s="2" t="s">
        <v>90</v>
      </c>
      <c r="E38" s="47" t="s">
        <v>73</v>
      </c>
      <c r="F38" s="1"/>
      <c r="G38" s="42">
        <v>1</v>
      </c>
      <c r="H38" s="39">
        <f>IF(ISBLANK(B37),H37+G38,G38)</f>
        <v>94</v>
      </c>
      <c r="I38" s="39">
        <f>I37+G38</f>
        <v>602</v>
      </c>
      <c r="J38" s="37">
        <f t="shared" si="8"/>
        <v>39256.786268674135</v>
      </c>
      <c r="K38" s="46">
        <f t="shared" si="8"/>
        <v>39256.786268674135</v>
      </c>
      <c r="L38" s="41">
        <f t="shared" si="4"/>
        <v>39256.9714869281</v>
      </c>
      <c r="M38" s="46">
        <f t="shared" si="3"/>
        <v>39256.9714869281</v>
      </c>
      <c r="N38" s="41">
        <f t="shared" si="5"/>
        <v>39257.67395869794</v>
      </c>
      <c r="O38" s="46">
        <f t="shared" si="5"/>
        <v>39257.67395869794</v>
      </c>
    </row>
    <row r="39" spans="9:15" ht="14.25">
      <c r="I39" s="26"/>
      <c r="J39" s="27"/>
      <c r="K39" s="28"/>
      <c r="L39" s="29"/>
      <c r="M39" s="28"/>
      <c r="N39" s="29"/>
      <c r="O39" s="28"/>
    </row>
    <row r="41" spans="5:6" ht="14.25">
      <c r="E41" s="30" t="s">
        <v>16</v>
      </c>
      <c r="F41" s="31"/>
    </row>
    <row r="43" ht="14.25">
      <c r="E43" s="32" t="s">
        <v>31</v>
      </c>
    </row>
    <row r="44" spans="4:15" ht="36.75" customHeight="1">
      <c r="D44" s="33" t="s">
        <v>18</v>
      </c>
      <c r="E44" s="65" t="s">
        <v>32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</row>
    <row r="45" spans="4:5" ht="14.25">
      <c r="D45" s="33" t="s">
        <v>20</v>
      </c>
      <c r="E45" s="32" t="s">
        <v>35</v>
      </c>
    </row>
    <row r="46" spans="4:15" ht="14.25">
      <c r="D46" s="33" t="s">
        <v>33</v>
      </c>
      <c r="E46" s="65" t="s">
        <v>34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</row>
    <row r="47" spans="4:15" ht="14.25">
      <c r="D47" s="3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</row>
    <row r="48" spans="4:5" ht="14.25">
      <c r="D48" s="34"/>
      <c r="E48" s="12" t="s">
        <v>17</v>
      </c>
    </row>
    <row r="49" spans="4:5" ht="14.25">
      <c r="D49" s="34" t="s">
        <v>18</v>
      </c>
      <c r="E49" s="21" t="s">
        <v>19</v>
      </c>
    </row>
    <row r="50" spans="4:5" ht="14.25">
      <c r="D50" s="34" t="s">
        <v>20</v>
      </c>
      <c r="E50" s="21" t="s">
        <v>88</v>
      </c>
    </row>
    <row r="51" spans="4:5" ht="14.25">
      <c r="D51" s="34" t="s">
        <v>33</v>
      </c>
      <c r="E51" s="21" t="s">
        <v>30</v>
      </c>
    </row>
    <row r="67" spans="1:15" s="25" customFormat="1" ht="14.25">
      <c r="A67" s="24"/>
      <c r="B67" s="8"/>
      <c r="C67" s="8"/>
      <c r="D67" s="8"/>
      <c r="E67" s="12"/>
      <c r="F67" s="10"/>
      <c r="G67" s="11"/>
      <c r="H67" s="11"/>
      <c r="I67" s="12"/>
      <c r="J67" s="9"/>
      <c r="K67" s="9"/>
      <c r="L67" s="9"/>
      <c r="M67" s="9"/>
      <c r="N67" s="9"/>
      <c r="O67" s="9"/>
    </row>
  </sheetData>
  <mergeCells count="14">
    <mergeCell ref="B5:C7"/>
    <mergeCell ref="D5:D7"/>
    <mergeCell ref="E5:E7"/>
    <mergeCell ref="F5:F7"/>
    <mergeCell ref="E46:O47"/>
    <mergeCell ref="G5:I5"/>
    <mergeCell ref="J5:M6"/>
    <mergeCell ref="N5:O7"/>
    <mergeCell ref="G6:G7"/>
    <mergeCell ref="H6:H7"/>
    <mergeCell ref="I6:I7"/>
    <mergeCell ref="J7:K7"/>
    <mergeCell ref="L7:M7"/>
    <mergeCell ref="E44:O44"/>
  </mergeCells>
  <printOptions/>
  <pageMargins left="0.24" right="1.3" top="0.54" bottom="0.41" header="0.43" footer="0.5"/>
  <pageSetup fitToHeight="2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Kamentsev Michail</dc:creator>
  <cp:keywords/>
  <dc:description/>
  <cp:lastModifiedBy>mkam</cp:lastModifiedBy>
  <cp:lastPrinted>2007-06-22T12:01:59Z</cp:lastPrinted>
  <dcterms:created xsi:type="dcterms:W3CDTF">2004-12-06T20:44:27Z</dcterms:created>
  <dcterms:modified xsi:type="dcterms:W3CDTF">2007-06-22T14:39:32Z</dcterms:modified>
  <cp:category/>
  <cp:version/>
  <cp:contentType/>
  <cp:contentStatus/>
</cp:coreProperties>
</file>